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emsida\2. Skadereglerare\Beräkningsprogram\2024\Tjänstepension\"/>
    </mc:Choice>
  </mc:AlternateContent>
  <xr:revisionPtr revIDLastSave="0" documentId="8_{FCAACF57-C4E0-4ECE-9BE2-421BFBA9326B}" xr6:coauthVersionLast="47" xr6:coauthVersionMax="47" xr10:uidLastSave="{00000000-0000-0000-0000-000000000000}"/>
  <bookViews>
    <workbookView xWindow="-16320" yWindow="-5640" windowWidth="16440" windowHeight="28320" xr2:uid="{00000000-000D-0000-FFFF-FFFF00000000}"/>
  </bookViews>
  <sheets>
    <sheet name="Beräkning" sheetId="1" r:id="rId1"/>
    <sheet name="Blad2" sheetId="2" r:id="rId2"/>
  </sheets>
  <definedNames>
    <definedName name="_xlnm.Print_Area" localSheetId="0">Beräkning!$A$1:$M$32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1" l="1"/>
  <c r="K29" i="1"/>
  <c r="C29" i="1"/>
  <c r="B29" i="1"/>
  <c r="P14" i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D14" i="1" l="1"/>
  <c r="S14" i="1" s="1"/>
  <c r="T14" i="1" s="1"/>
  <c r="H14" i="1" s="1"/>
  <c r="A15" i="1"/>
  <c r="J14" i="1" l="1"/>
  <c r="Q14" i="1"/>
  <c r="E14" i="1" s="1"/>
  <c r="I14" i="1"/>
  <c r="D15" i="1"/>
  <c r="S15" i="1" s="1"/>
  <c r="T15" i="1" s="1"/>
  <c r="H15" i="1" s="1"/>
  <c r="A16" i="1"/>
  <c r="Q15" i="1" l="1"/>
  <c r="E15" i="1" s="1"/>
  <c r="I15" i="1"/>
  <c r="J15" i="1"/>
  <c r="D16" i="1"/>
  <c r="S16" i="1" s="1"/>
  <c r="T16" i="1" s="1"/>
  <c r="H16" i="1" s="1"/>
  <c r="A17" i="1"/>
  <c r="F14" i="1"/>
  <c r="G14" i="1"/>
  <c r="Q16" i="1" l="1"/>
  <c r="E16" i="1" s="1"/>
  <c r="I16" i="1"/>
  <c r="J16" i="1"/>
  <c r="L14" i="1"/>
  <c r="N14" i="1"/>
  <c r="D17" i="1"/>
  <c r="S17" i="1" s="1"/>
  <c r="T17" i="1" s="1"/>
  <c r="H17" i="1" s="1"/>
  <c r="A18" i="1"/>
  <c r="F15" i="1"/>
  <c r="G15" i="1"/>
  <c r="I17" i="1" l="1"/>
  <c r="J17" i="1"/>
  <c r="Q17" i="1"/>
  <c r="E17" i="1" s="1"/>
  <c r="N15" i="1"/>
  <c r="O15" i="1" s="1"/>
  <c r="L15" i="1"/>
  <c r="O14" i="1"/>
  <c r="A19" i="1"/>
  <c r="D18" i="1"/>
  <c r="S18" i="1" s="1"/>
  <c r="T18" i="1" s="1"/>
  <c r="H18" i="1" s="1"/>
  <c r="F16" i="1"/>
  <c r="G16" i="1"/>
  <c r="I18" i="1" l="1"/>
  <c r="Q18" i="1"/>
  <c r="E18" i="1" s="1"/>
  <c r="J18" i="1"/>
  <c r="A20" i="1"/>
  <c r="D19" i="1"/>
  <c r="S19" i="1" s="1"/>
  <c r="T19" i="1" s="1"/>
  <c r="H19" i="1" s="1"/>
  <c r="G17" i="1"/>
  <c r="F17" i="1"/>
  <c r="L16" i="1"/>
  <c r="N16" i="1"/>
  <c r="J19" i="1" l="1"/>
  <c r="Q19" i="1"/>
  <c r="E19" i="1" s="1"/>
  <c r="I19" i="1"/>
  <c r="O16" i="1"/>
  <c r="N17" i="1"/>
  <c r="O17" i="1" s="1"/>
  <c r="L17" i="1"/>
  <c r="F18" i="1"/>
  <c r="G18" i="1"/>
  <c r="F20" i="1"/>
  <c r="Q20" i="1"/>
  <c r="E20" i="1" s="1"/>
  <c r="S20" i="1"/>
  <c r="T20" i="1" s="1"/>
  <c r="H20" i="1" s="1"/>
  <c r="J20" i="1" s="1"/>
  <c r="I20" i="1"/>
  <c r="G20" i="1"/>
  <c r="A21" i="1"/>
  <c r="D20" i="1"/>
  <c r="F19" i="1" l="1"/>
  <c r="G19" i="1"/>
  <c r="S21" i="1"/>
  <c r="T21" i="1" s="1"/>
  <c r="H21" i="1" s="1"/>
  <c r="J21" i="1" s="1"/>
  <c r="D21" i="1"/>
  <c r="A22" i="1"/>
  <c r="I21" i="1"/>
  <c r="Q21" i="1"/>
  <c r="E21" i="1" s="1"/>
  <c r="F21" i="1"/>
  <c r="G21" i="1"/>
  <c r="L18" i="1"/>
  <c r="N18" i="1"/>
  <c r="O18" i="1" s="1"/>
  <c r="L20" i="1"/>
  <c r="N20" i="1"/>
  <c r="O20" i="1" s="1"/>
  <c r="L19" i="1" l="1"/>
  <c r="N19" i="1"/>
  <c r="O19" i="1" s="1"/>
  <c r="L21" i="1"/>
  <c r="N21" i="1"/>
  <c r="O21" i="1" s="1"/>
  <c r="G22" i="1"/>
  <c r="F22" i="1"/>
  <c r="A23" i="1"/>
  <c r="D22" i="1"/>
  <c r="S22" i="1"/>
  <c r="T22" i="1" s="1"/>
  <c r="H22" i="1" s="1"/>
  <c r="J22" i="1" s="1"/>
  <c r="Q22" i="1"/>
  <c r="E22" i="1" s="1"/>
  <c r="I22" i="1"/>
  <c r="I23" i="1" l="1"/>
  <c r="S23" i="1"/>
  <c r="T23" i="1" s="1"/>
  <c r="H23" i="1" s="1"/>
  <c r="J23" i="1" s="1"/>
  <c r="F23" i="1"/>
  <c r="Q23" i="1"/>
  <c r="E23" i="1" s="1"/>
  <c r="A24" i="1"/>
  <c r="D23" i="1"/>
  <c r="G23" i="1"/>
  <c r="N22" i="1"/>
  <c r="L22" i="1"/>
  <c r="G24" i="1" l="1"/>
  <c r="F24" i="1"/>
  <c r="S24" i="1"/>
  <c r="T24" i="1" s="1"/>
  <c r="H24" i="1" s="1"/>
  <c r="J24" i="1" s="1"/>
  <c r="D24" i="1"/>
  <c r="A25" i="1"/>
  <c r="I24" i="1"/>
  <c r="Q24" i="1"/>
  <c r="E24" i="1" s="1"/>
  <c r="L23" i="1"/>
  <c r="N23" i="1"/>
  <c r="O23" i="1" s="1"/>
  <c r="O22" i="1"/>
  <c r="S25" i="1" l="1"/>
  <c r="T25" i="1" s="1"/>
  <c r="H25" i="1" s="1"/>
  <c r="J25" i="1" s="1"/>
  <c r="I25" i="1"/>
  <c r="G25" i="1"/>
  <c r="F25" i="1"/>
  <c r="A26" i="1"/>
  <c r="Q25" i="1"/>
  <c r="E25" i="1" s="1"/>
  <c r="D25" i="1"/>
  <c r="N24" i="1"/>
  <c r="O24" i="1" s="1"/>
  <c r="L24" i="1"/>
  <c r="N25" i="1" l="1"/>
  <c r="O25" i="1" s="1"/>
  <c r="L25" i="1"/>
  <c r="I26" i="1"/>
  <c r="D26" i="1"/>
  <c r="S26" i="1"/>
  <c r="T26" i="1" s="1"/>
  <c r="H26" i="1" s="1"/>
  <c r="J26" i="1" s="1"/>
  <c r="G26" i="1"/>
  <c r="F26" i="1"/>
  <c r="A27" i="1"/>
  <c r="Q26" i="1"/>
  <c r="E26" i="1" s="1"/>
  <c r="L26" i="1" l="1"/>
  <c r="N26" i="1"/>
  <c r="O26" i="1" s="1"/>
  <c r="S27" i="1"/>
  <c r="T27" i="1" s="1"/>
  <c r="H27" i="1" s="1"/>
  <c r="J27" i="1" s="1"/>
  <c r="I27" i="1"/>
  <c r="G27" i="1"/>
  <c r="D27" i="1"/>
  <c r="Q27" i="1"/>
  <c r="E27" i="1" s="1"/>
  <c r="A28" i="1"/>
  <c r="F27" i="1"/>
  <c r="N27" i="1" l="1"/>
  <c r="O27" i="1" s="1"/>
  <c r="L27" i="1"/>
  <c r="F28" i="1"/>
  <c r="S28" i="1"/>
  <c r="T28" i="1" s="1"/>
  <c r="H28" i="1" s="1"/>
  <c r="J28" i="1" s="1"/>
  <c r="I28" i="1"/>
  <c r="Q28" i="1"/>
  <c r="E28" i="1" s="1"/>
  <c r="G28" i="1"/>
  <c r="D28" i="1"/>
  <c r="N28" i="1" l="1"/>
  <c r="L28" i="1"/>
  <c r="L29" i="1" s="1"/>
  <c r="O28" i="1" l="1"/>
  <c r="N29" i="1"/>
</calcChain>
</file>

<file path=xl/sharedStrings.xml><?xml version="1.0" encoding="utf-8"?>
<sst xmlns="http://schemas.openxmlformats.org/spreadsheetml/2006/main" count="34" uniqueCount="30">
  <si>
    <t>År</t>
  </si>
  <si>
    <t>7,5 ink.bb</t>
  </si>
  <si>
    <t>Förlust
4,5 %</t>
  </si>
  <si>
    <t>Förlust
30 %</t>
  </si>
  <si>
    <t>Premie
befrielse</t>
  </si>
  <si>
    <t>Total
förlust</t>
  </si>
  <si>
    <t>Upp till
7,5 ibb</t>
  </si>
  <si>
    <t>Över 
7,5 ibb</t>
  </si>
  <si>
    <t>Begär underlag för vilka premier som betalats</t>
  </si>
  <si>
    <t>årligen under aktuella perioder med sjukpenning,</t>
  </si>
  <si>
    <t>Aktivitets/Sjukersättning eller LAF-livränta.</t>
  </si>
  <si>
    <t>Summa</t>
  </si>
  <si>
    <t>Enbart
+-resultat</t>
  </si>
  <si>
    <t>ink bb</t>
  </si>
  <si>
    <t>Förlorad inkomst
upp till
7,5 ink.bb</t>
  </si>
  <si>
    <t>Fr.o.m. År</t>
  </si>
  <si>
    <t>T.o.m. År</t>
  </si>
  <si>
    <t>Förlorad inkomst
över
7,5 ink.bb</t>
  </si>
  <si>
    <t xml:space="preserve">       Pensionsmedförande lön</t>
  </si>
  <si>
    <t xml:space="preserve"> oskadad</t>
  </si>
  <si>
    <t>skadad</t>
  </si>
  <si>
    <t>Skada nr</t>
  </si>
  <si>
    <t>Namn</t>
  </si>
  <si>
    <t>Handläggare</t>
  </si>
  <si>
    <t>Tjänstepensionsförlust - tidsbegränsad inkomstförlust</t>
  </si>
  <si>
    <t xml:space="preserve">Förlust
</t>
  </si>
  <si>
    <t>År för ev. högre premieavsättning</t>
  </si>
  <si>
    <t>Högre premieavsättning  %   &lt; 7,5 ink.bb</t>
  </si>
  <si>
    <t>Högre premieavsättning  %   &gt; 7,5 ink.bb</t>
  </si>
  <si>
    <t>Högre
premieavs.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</si>
</sst>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#,##0\ &quot;kr&quot;"/>
    <numFmt numFmtId="165" formatCode="_-* #,##0\ &quot;kr&quot;_-;\-* #,##0\ &quot;kr&quot;_-;_-* &quot;-&quot;??\ &quot;kr&quot;_-;_-@_-"/>
    <numFmt numFmtId="166" formatCode="#,##0\ _k_r"/>
    <numFmt numFmtId="167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4"/>
      <color indexed="8"/>
      <name val="Calibri"/>
      <family val="2"/>
    </font>
    <font>
      <b/>
      <sz val="11"/>
      <color indexed="8"/>
      <name val="Arial"/>
      <family val="2"/>
    </font>
    <font>
      <sz val="11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164" fontId="3" fillId="2" borderId="0" xfId="0" applyNumberFormat="1" applyFont="1" applyFill="1"/>
    <xf numFmtId="164" fontId="3" fillId="2" borderId="0" xfId="1" applyNumberFormat="1" applyFont="1" applyFill="1" applyBorder="1" applyProtection="1"/>
    <xf numFmtId="164" fontId="5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Protection="1"/>
    <xf numFmtId="0" fontId="0" fillId="2" borderId="0" xfId="0" applyFill="1"/>
    <xf numFmtId="165" fontId="0" fillId="2" borderId="0" xfId="1" applyNumberFormat="1" applyFont="1" applyFill="1" applyBorder="1" applyProtection="1"/>
    <xf numFmtId="0" fontId="6" fillId="2" borderId="0" xfId="0" applyFont="1" applyFill="1"/>
    <xf numFmtId="164" fontId="0" fillId="2" borderId="0" xfId="0" applyNumberFormat="1" applyFill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164" fontId="3" fillId="4" borderId="4" xfId="1" applyNumberFormat="1" applyFont="1" applyFill="1" applyBorder="1" applyProtection="1">
      <protection locked="0"/>
    </xf>
    <xf numFmtId="164" fontId="3" fillId="2" borderId="5" xfId="1" applyNumberFormat="1" applyFont="1" applyFill="1" applyBorder="1" applyProtection="1"/>
    <xf numFmtId="166" fontId="4" fillId="3" borderId="6" xfId="0" applyNumberFormat="1" applyFont="1" applyFill="1" applyBorder="1"/>
    <xf numFmtId="0" fontId="0" fillId="3" borderId="0" xfId="0" applyFill="1"/>
    <xf numFmtId="0" fontId="0" fillId="3" borderId="7" xfId="0" applyFill="1" applyBorder="1"/>
    <xf numFmtId="164" fontId="3" fillId="4" borderId="8" xfId="1" applyNumberFormat="1" applyFont="1" applyFill="1" applyBorder="1" applyProtection="1">
      <protection locked="0"/>
    </xf>
    <xf numFmtId="166" fontId="4" fillId="3" borderId="9" xfId="0" applyNumberFormat="1" applyFont="1" applyFill="1" applyBorder="1"/>
    <xf numFmtId="0" fontId="0" fillId="3" borderId="10" xfId="0" applyFill="1" applyBorder="1"/>
    <xf numFmtId="0" fontId="0" fillId="3" borderId="11" xfId="0" applyFill="1" applyBorder="1"/>
    <xf numFmtId="166" fontId="0" fillId="2" borderId="0" xfId="0" applyNumberFormat="1" applyFill="1"/>
    <xf numFmtId="164" fontId="3" fillId="4" borderId="12" xfId="1" applyNumberFormat="1" applyFont="1" applyFill="1" applyBorder="1" applyProtection="1">
      <protection locked="0"/>
    </xf>
    <xf numFmtId="164" fontId="3" fillId="4" borderId="13" xfId="0" applyNumberFormat="1" applyFont="1" applyFill="1" applyBorder="1"/>
    <xf numFmtId="0" fontId="0" fillId="2" borderId="0" xfId="0" applyFill="1" applyAlignment="1">
      <alignment horizontal="center"/>
    </xf>
    <xf numFmtId="0" fontId="0" fillId="2" borderId="14" xfId="0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6" fontId="8" fillId="2" borderId="17" xfId="1" applyNumberFormat="1" applyFont="1" applyFill="1" applyBorder="1" applyProtection="1"/>
    <xf numFmtId="164" fontId="0" fillId="2" borderId="18" xfId="0" applyNumberFormat="1" applyFill="1" applyBorder="1"/>
    <xf numFmtId="6" fontId="8" fillId="2" borderId="19" xfId="1" applyNumberFormat="1" applyFont="1" applyFill="1" applyBorder="1" applyProtection="1"/>
    <xf numFmtId="164" fontId="0" fillId="2" borderId="20" xfId="0" applyNumberFormat="1" applyFill="1" applyBorder="1"/>
    <xf numFmtId="6" fontId="3" fillId="2" borderId="19" xfId="1" applyNumberFormat="1" applyFont="1" applyFill="1" applyBorder="1" applyProtection="1"/>
    <xf numFmtId="6" fontId="3" fillId="2" borderId="21" xfId="1" applyNumberFormat="1" applyFont="1" applyFill="1" applyBorder="1" applyProtection="1"/>
    <xf numFmtId="164" fontId="0" fillId="2" borderId="22" xfId="0" applyNumberFormat="1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1" xfId="0" applyFill="1" applyBorder="1"/>
    <xf numFmtId="164" fontId="0" fillId="2" borderId="17" xfId="0" applyNumberFormat="1" applyFill="1" applyBorder="1"/>
    <xf numFmtId="164" fontId="0" fillId="2" borderId="19" xfId="0" applyNumberFormat="1" applyFill="1" applyBorder="1"/>
    <xf numFmtId="164" fontId="0" fillId="2" borderId="21" xfId="0" applyNumberFormat="1" applyFill="1" applyBorder="1"/>
    <xf numFmtId="0" fontId="3" fillId="0" borderId="0" xfId="0" applyFont="1"/>
    <xf numFmtId="164" fontId="3" fillId="0" borderId="0" xfId="1" applyNumberFormat="1" applyFont="1" applyFill="1" applyBorder="1" applyProtection="1"/>
    <xf numFmtId="164" fontId="3" fillId="0" borderId="0" xfId="0" applyNumberFormat="1" applyFont="1"/>
    <xf numFmtId="6" fontId="3" fillId="0" borderId="0" xfId="1" applyNumberFormat="1" applyFont="1" applyFill="1" applyBorder="1" applyProtection="1"/>
    <xf numFmtId="164" fontId="0" fillId="0" borderId="0" xfId="0" applyNumberFormat="1"/>
    <xf numFmtId="164" fontId="0" fillId="2" borderId="23" xfId="0" applyNumberFormat="1" applyFill="1" applyBorder="1"/>
    <xf numFmtId="164" fontId="3" fillId="2" borderId="11" xfId="1" applyNumberFormat="1" applyFont="1" applyFill="1" applyBorder="1" applyProtection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3" fillId="2" borderId="10" xfId="0" applyNumberFormat="1" applyFont="1" applyFill="1" applyBorder="1"/>
    <xf numFmtId="0" fontId="0" fillId="2" borderId="14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164" fontId="3" fillId="4" borderId="24" xfId="1" applyNumberFormat="1" applyFont="1" applyFill="1" applyBorder="1" applyProtection="1">
      <protection locked="0"/>
    </xf>
    <xf numFmtId="0" fontId="0" fillId="2" borderId="16" xfId="0" applyFill="1" applyBorder="1" applyAlignment="1">
      <alignment horizontal="center" vertical="center"/>
    </xf>
    <xf numFmtId="164" fontId="3" fillId="4" borderId="25" xfId="1" applyNumberFormat="1" applyFont="1" applyFill="1" applyBorder="1" applyProtection="1">
      <protection locked="0"/>
    </xf>
    <xf numFmtId="164" fontId="3" fillId="4" borderId="26" xfId="1" applyNumberFormat="1" applyFont="1" applyFill="1" applyBorder="1" applyProtection="1">
      <protection locked="0"/>
    </xf>
    <xf numFmtId="0" fontId="0" fillId="2" borderId="14" xfId="0" applyFill="1" applyBorder="1"/>
    <xf numFmtId="0" fontId="0" fillId="2" borderId="15" xfId="0" applyFill="1" applyBorder="1"/>
    <xf numFmtId="0" fontId="10" fillId="2" borderId="0" xfId="0" applyFont="1" applyFill="1"/>
    <xf numFmtId="164" fontId="3" fillId="2" borderId="25" xfId="1" applyNumberFormat="1" applyFont="1" applyFill="1" applyBorder="1" applyProtection="1"/>
    <xf numFmtId="0" fontId="3" fillId="2" borderId="8" xfId="0" applyFont="1" applyFill="1" applyBorder="1" applyAlignment="1">
      <alignment horizontal="center"/>
    </xf>
    <xf numFmtId="0" fontId="1" fillId="4" borderId="16" xfId="0" applyFont="1" applyFill="1" applyBorder="1" applyAlignment="1" applyProtection="1">
      <alignment horizontal="center"/>
      <protection locked="0"/>
    </xf>
    <xf numFmtId="164" fontId="3" fillId="4" borderId="27" xfId="1" applyNumberFormat="1" applyFont="1" applyFill="1" applyBorder="1" applyProtection="1"/>
    <xf numFmtId="0" fontId="3" fillId="2" borderId="28" xfId="0" applyFont="1" applyFill="1" applyBorder="1" applyAlignment="1">
      <alignment horizontal="center"/>
    </xf>
    <xf numFmtId="164" fontId="0" fillId="5" borderId="20" xfId="0" applyNumberFormat="1" applyFill="1" applyBorder="1" applyProtection="1">
      <protection locked="0"/>
    </xf>
    <xf numFmtId="164" fontId="0" fillId="2" borderId="20" xfId="0" applyNumberFormat="1" applyFill="1" applyBorder="1" applyProtection="1">
      <protection locked="0"/>
    </xf>
    <xf numFmtId="0" fontId="0" fillId="0" borderId="0" xfId="0" applyProtection="1">
      <protection locked="0"/>
    </xf>
    <xf numFmtId="164" fontId="0" fillId="5" borderId="22" xfId="0" applyNumberFormat="1" applyFill="1" applyBorder="1" applyProtection="1">
      <protection locked="0"/>
    </xf>
    <xf numFmtId="0" fontId="0" fillId="5" borderId="19" xfId="0" applyFill="1" applyBorder="1" applyAlignment="1">
      <alignment horizontal="center"/>
    </xf>
    <xf numFmtId="164" fontId="0" fillId="5" borderId="20" xfId="0" applyNumberFormat="1" applyFill="1" applyBorder="1"/>
    <xf numFmtId="0" fontId="0" fillId="2" borderId="19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164" fontId="3" fillId="4" borderId="6" xfId="0" applyNumberFormat="1" applyFont="1" applyFill="1" applyBorder="1" applyProtection="1">
      <protection locked="0"/>
    </xf>
    <xf numFmtId="164" fontId="3" fillId="4" borderId="29" xfId="0" applyNumberFormat="1" applyFont="1" applyFill="1" applyBorder="1" applyProtection="1">
      <protection locked="0"/>
    </xf>
    <xf numFmtId="164" fontId="3" fillId="4" borderId="30" xfId="1" applyNumberFormat="1" applyFont="1" applyFill="1" applyBorder="1" applyProtection="1"/>
    <xf numFmtId="164" fontId="3" fillId="2" borderId="31" xfId="1" applyNumberFormat="1" applyFont="1" applyFill="1" applyBorder="1" applyProtection="1"/>
    <xf numFmtId="164" fontId="3" fillId="2" borderId="3" xfId="1" applyNumberFormat="1" applyFont="1" applyFill="1" applyBorder="1" applyProtection="1"/>
    <xf numFmtId="164" fontId="3" fillId="2" borderId="32" xfId="1" applyNumberFormat="1" applyFont="1" applyFill="1" applyBorder="1" applyProtection="1"/>
    <xf numFmtId="164" fontId="3" fillId="4" borderId="1" xfId="0" applyNumberFormat="1" applyFont="1" applyFill="1" applyBorder="1" applyProtection="1">
      <protection locked="0"/>
    </xf>
    <xf numFmtId="164" fontId="3" fillId="2" borderId="33" xfId="1" applyNumberFormat="1" applyFont="1" applyFill="1" applyBorder="1" applyProtection="1"/>
    <xf numFmtId="164" fontId="3" fillId="2" borderId="34" xfId="1" applyNumberFormat="1" applyFont="1" applyFill="1" applyBorder="1" applyProtection="1"/>
    <xf numFmtId="164" fontId="3" fillId="2" borderId="34" xfId="0" applyNumberFormat="1" applyFont="1" applyFill="1" applyBorder="1"/>
    <xf numFmtId="164" fontId="7" fillId="2" borderId="35" xfId="1" applyNumberFormat="1" applyFont="1" applyFill="1" applyBorder="1" applyProtection="1"/>
    <xf numFmtId="167" fontId="0" fillId="2" borderId="0" xfId="0" applyNumberFormat="1" applyFill="1" applyAlignment="1">
      <alignment horizontal="center"/>
    </xf>
    <xf numFmtId="0" fontId="0" fillId="3" borderId="16" xfId="0" applyFill="1" applyBorder="1" applyAlignment="1" applyProtection="1">
      <alignment horizontal="center"/>
      <protection locked="0"/>
    </xf>
    <xf numFmtId="167" fontId="0" fillId="3" borderId="16" xfId="0" applyNumberFormat="1" applyFill="1" applyBorder="1" applyAlignment="1" applyProtection="1">
      <alignment horizontal="center"/>
      <protection locked="0"/>
    </xf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36" xfId="0" applyFont="1" applyFill="1" applyBorder="1" applyAlignment="1" applyProtection="1">
      <alignment horizontal="left"/>
      <protection locked="0"/>
    </xf>
    <xf numFmtId="0" fontId="11" fillId="2" borderId="15" xfId="0" applyFont="1" applyFill="1" applyBorder="1" applyAlignment="1" applyProtection="1">
      <alignment horizontal="left"/>
      <protection locked="0"/>
    </xf>
    <xf numFmtId="0" fontId="11" fillId="2" borderId="14" xfId="0" applyFont="1" applyFill="1" applyBorder="1" applyProtection="1">
      <protection locked="0"/>
    </xf>
    <xf numFmtId="0" fontId="11" fillId="2" borderId="36" xfId="0" applyFont="1" applyFill="1" applyBorder="1" applyProtection="1">
      <protection locked="0"/>
    </xf>
    <xf numFmtId="0" fontId="11" fillId="2" borderId="15" xfId="0" applyFont="1" applyFill="1" applyBorder="1" applyProtection="1"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3"/>
  <sheetViews>
    <sheetView showGridLines="0" tabSelected="1" workbookViewId="0"/>
  </sheetViews>
  <sheetFormatPr defaultColWidth="9.140625" defaultRowHeight="15" x14ac:dyDescent="0.25"/>
  <cols>
    <col min="1" max="1" width="12.85546875" customWidth="1"/>
    <col min="2" max="2" width="14.42578125" customWidth="1"/>
    <col min="3" max="3" width="15.140625" customWidth="1"/>
    <col min="4" max="4" width="14.42578125" customWidth="1"/>
    <col min="5" max="5" width="14.7109375" customWidth="1"/>
    <col min="6" max="7" width="14.28515625" customWidth="1"/>
    <col min="8" max="8" width="14.7109375" customWidth="1"/>
    <col min="9" max="11" width="12.28515625" customWidth="1"/>
    <col min="12" max="12" width="13.28515625" customWidth="1"/>
    <col min="13" max="13" width="3.140625" customWidth="1"/>
    <col min="14" max="14" width="11.5703125" hidden="1" customWidth="1"/>
    <col min="15" max="15" width="10.140625" hidden="1" customWidth="1"/>
    <col min="16" max="16" width="9.140625" hidden="1" customWidth="1"/>
    <col min="17" max="17" width="11.28515625" hidden="1" customWidth="1"/>
    <col min="18" max="18" width="4.5703125" hidden="1" customWidth="1"/>
    <col min="19" max="20" width="10" hidden="1" customWidth="1"/>
  </cols>
  <sheetData>
    <row r="1" spans="1:26" x14ac:dyDescent="0.25">
      <c r="B1" s="1"/>
      <c r="C1" s="1"/>
      <c r="D1" s="2"/>
      <c r="E1" s="1"/>
      <c r="F1" s="1"/>
      <c r="G1" s="1"/>
      <c r="H1" s="1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x14ac:dyDescent="0.25">
      <c r="A2" s="5"/>
      <c r="B2" s="5"/>
      <c r="C2" s="5"/>
      <c r="D2" s="5"/>
      <c r="E2" s="5"/>
      <c r="F2" s="52"/>
      <c r="G2" s="5"/>
      <c r="H2" s="5"/>
      <c r="I2" s="5"/>
      <c r="J2" s="5"/>
      <c r="K2" s="5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3">
      <c r="A3" s="7" t="s">
        <v>24</v>
      </c>
      <c r="B3" s="5"/>
      <c r="C3" s="5"/>
      <c r="D3" s="5"/>
      <c r="E3" s="5"/>
      <c r="F3" s="13"/>
      <c r="G3" s="5"/>
      <c r="H3" s="5"/>
      <c r="I3" s="5"/>
      <c r="J3" s="5"/>
      <c r="K3" s="5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3">
      <c r="A4" s="7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x14ac:dyDescent="0.25">
      <c r="A5" s="63" t="s">
        <v>21</v>
      </c>
      <c r="B5" s="91"/>
      <c r="C5" s="92"/>
      <c r="D5" s="93"/>
      <c r="E5" s="5"/>
      <c r="F5" s="5"/>
      <c r="G5" s="5"/>
      <c r="H5" s="5"/>
      <c r="I5" s="5"/>
      <c r="J5" s="5"/>
      <c r="K5" s="5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x14ac:dyDescent="0.25">
      <c r="A6" s="63" t="s">
        <v>22</v>
      </c>
      <c r="B6" s="94"/>
      <c r="C6" s="95"/>
      <c r="D6" s="96"/>
      <c r="E6" s="5"/>
      <c r="F6" s="5"/>
      <c r="G6" s="5"/>
      <c r="H6" s="5"/>
      <c r="I6" s="5"/>
      <c r="J6" s="5"/>
      <c r="K6" s="5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x14ac:dyDescent="0.25">
      <c r="A7" s="63" t="s">
        <v>23</v>
      </c>
      <c r="B7" s="94"/>
      <c r="C7" s="95"/>
      <c r="D7" s="9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x14ac:dyDescent="0.25">
      <c r="A8" s="5"/>
      <c r="B8" s="5"/>
      <c r="C8" s="5"/>
      <c r="D8" s="5"/>
      <c r="E8" s="5" t="s">
        <v>26</v>
      </c>
      <c r="F8" s="5"/>
      <c r="G8" s="5"/>
      <c r="H8" s="89"/>
      <c r="J8" s="2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x14ac:dyDescent="0.25">
      <c r="A9" s="63" t="s">
        <v>15</v>
      </c>
      <c r="B9" s="66"/>
      <c r="C9" s="5"/>
      <c r="D9" s="5"/>
      <c r="E9" s="5" t="s">
        <v>27</v>
      </c>
      <c r="F9" s="5"/>
      <c r="G9" s="5"/>
      <c r="H9" s="90"/>
      <c r="J9" s="8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x14ac:dyDescent="0.25">
      <c r="A10" s="63" t="s">
        <v>16</v>
      </c>
      <c r="B10" s="66"/>
      <c r="C10" s="5"/>
      <c r="D10" s="5"/>
      <c r="E10" s="5" t="s">
        <v>28</v>
      </c>
      <c r="F10" s="5"/>
      <c r="G10" s="5"/>
      <c r="H10" s="90"/>
      <c r="J10" s="88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x14ac:dyDescent="0.25">
      <c r="A12" s="5"/>
      <c r="B12" s="61" t="s">
        <v>18</v>
      </c>
      <c r="C12" s="62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41.25" customHeight="1" x14ac:dyDescent="0.25">
      <c r="A13" s="58" t="s">
        <v>0</v>
      </c>
      <c r="B13" s="54" t="s">
        <v>19</v>
      </c>
      <c r="C13" s="54" t="s">
        <v>20</v>
      </c>
      <c r="D13" s="53" t="s">
        <v>1</v>
      </c>
      <c r="E13" s="28" t="s">
        <v>14</v>
      </c>
      <c r="F13" s="54" t="s">
        <v>2</v>
      </c>
      <c r="G13" s="54" t="s">
        <v>29</v>
      </c>
      <c r="H13" s="28" t="s">
        <v>17</v>
      </c>
      <c r="I13" s="54" t="s">
        <v>3</v>
      </c>
      <c r="J13" s="54" t="s">
        <v>29</v>
      </c>
      <c r="K13" s="55" t="s">
        <v>4</v>
      </c>
      <c r="L13" s="56" t="s">
        <v>25</v>
      </c>
      <c r="M13" s="5"/>
      <c r="N13" s="25" t="s">
        <v>5</v>
      </c>
      <c r="O13" s="26" t="s">
        <v>12</v>
      </c>
      <c r="P13" s="27" t="s">
        <v>0</v>
      </c>
      <c r="Q13" s="28" t="s">
        <v>6</v>
      </c>
      <c r="R13" s="24"/>
      <c r="S13" s="29" t="s">
        <v>7</v>
      </c>
      <c r="T13" s="26" t="s">
        <v>12</v>
      </c>
      <c r="V13" s="5"/>
      <c r="W13" s="5"/>
      <c r="X13" s="5"/>
      <c r="Y13" s="5"/>
      <c r="Z13" s="5"/>
    </row>
    <row r="14" spans="1:26" x14ac:dyDescent="0.25">
      <c r="A14" s="65" t="str">
        <f>IF(B9="","",B9)</f>
        <v/>
      </c>
      <c r="B14" s="59"/>
      <c r="C14" s="57"/>
      <c r="D14" s="49" t="str">
        <f>IF(A14="","",VLOOKUP(A14,Blad2!C3:D44,2)*7.5)</f>
        <v/>
      </c>
      <c r="E14" s="49" t="str">
        <f t="shared" ref="E14:E28" si="0">IF(Q14="","",Q14)</f>
        <v/>
      </c>
      <c r="F14" s="52" t="str">
        <f>IF(A14="","",IF($H$9="",ROUND(E14*4.5%,0),IF($H$8&lt;=A14,0,IF(A14="","",IF(C14&gt;B14,0,ROUND(E14*4.5%,0))))))</f>
        <v/>
      </c>
      <c r="G14" s="49" t="str">
        <f t="shared" ref="G14:G28" si="1">IF(A14&lt;$H$8,0,IF(A14="","",IF(C14&gt;B14,0,ROUND(E14*$H$9,0))))</f>
        <v/>
      </c>
      <c r="H14" s="13" t="str">
        <f>IF(T14="","",T14)</f>
        <v/>
      </c>
      <c r="I14" s="52" t="str">
        <f>IF(A14="","",IF($H$10="",ROUND(H14*30%,0),IF($H$8&lt;=A14,0,IF(A14="","",IF(C14&gt;B14,0,ROUND(H14*30%,0))))))</f>
        <v/>
      </c>
      <c r="J14" s="13" t="str">
        <f t="shared" ref="J14:J28" si="2">IF(A14&lt;$H$8,0,IF(H14="","",IF(H14="",0,ROUND(H14*$H$10,0))))</f>
        <v/>
      </c>
      <c r="K14" s="77"/>
      <c r="L14" s="64" t="str">
        <f>IF(F14="","",SUM((F14+G14+I14+J14-K14)))</f>
        <v/>
      </c>
      <c r="M14" s="5"/>
      <c r="N14" s="30" t="str">
        <f t="shared" ref="N14:N28" si="3">IF(F14="","",ROUND(F14+I14-K14,0))</f>
        <v/>
      </c>
      <c r="O14" s="31" t="str">
        <f>IF(N14&lt;0,0,N14)</f>
        <v/>
      </c>
      <c r="P14" s="37" t="str">
        <f>IF(B9="","",B9)</f>
        <v/>
      </c>
      <c r="Q14" s="31" t="str">
        <f t="shared" ref="Q14:Q20" si="4">IF(A14="","",IF(C14&gt;B14,0,B14-C14-H14))</f>
        <v/>
      </c>
      <c r="R14" s="8"/>
      <c r="S14" s="40" t="str">
        <f>IF(A14="","",IF(C14&gt;D14,B14-C14,B14-D14))</f>
        <v/>
      </c>
      <c r="T14" s="48" t="str">
        <f>IF(S14&lt;0,0,S14)</f>
        <v/>
      </c>
      <c r="U14" s="9" t="s">
        <v>8</v>
      </c>
      <c r="V14" s="10"/>
      <c r="W14" s="10"/>
      <c r="X14" s="10"/>
      <c r="Y14" s="11"/>
      <c r="Z14" s="5"/>
    </row>
    <row r="15" spans="1:26" x14ac:dyDescent="0.25">
      <c r="A15" s="65" t="str">
        <f>IF($B$10="","",IF(A14="","",IF(A14=$B$10,"",MIN($B$10,IF($B$10="","",IF($B$10&gt;$B$9,A14+1,""))))))</f>
        <v/>
      </c>
      <c r="B15" s="12"/>
      <c r="C15" s="12"/>
      <c r="D15" s="49" t="str">
        <f>IF(A15="","",VLOOKUP(A15,Blad2!C4:D45,2)*7.5)</f>
        <v/>
      </c>
      <c r="E15" s="49" t="str">
        <f t="shared" si="0"/>
        <v/>
      </c>
      <c r="F15" s="52" t="str">
        <f t="shared" ref="F15:F28" si="5">IF(A15="","",IF($H$9="",ROUND(E15*4.5%,0),IF($H$8&lt;=A15,0,IF(A15="","",IF(C15&gt;B15,0,ROUND(E15*4.5%,0))))))</f>
        <v/>
      </c>
      <c r="G15" s="52" t="str">
        <f t="shared" si="1"/>
        <v/>
      </c>
      <c r="H15" s="13" t="str">
        <f>IF(T15="","",T15)</f>
        <v/>
      </c>
      <c r="I15" s="52" t="str">
        <f t="shared" ref="I15:I28" si="6">IF(A15="","",IF($H$10="",ROUND(H15*30%,0),IF($H$8&lt;=A15,0,IF(A15="","",IF(C15&gt;B15,0,ROUND(H15*30%,0))))))</f>
        <v/>
      </c>
      <c r="J15" s="13" t="str">
        <f t="shared" si="2"/>
        <v/>
      </c>
      <c r="K15" s="78"/>
      <c r="L15" s="64" t="str">
        <f t="shared" ref="L15:L28" si="7">IF(F15="","",SUM((F15+G15+I15+J15-K15)))</f>
        <v/>
      </c>
      <c r="M15" s="5"/>
      <c r="N15" s="32" t="str">
        <f t="shared" si="3"/>
        <v/>
      </c>
      <c r="O15" s="33" t="str">
        <f t="shared" ref="O15:O28" si="8">IF(N15&lt;0,0,N15)</f>
        <v/>
      </c>
      <c r="P15" s="38" t="str">
        <f>IF(P14="","",P14+1)</f>
        <v/>
      </c>
      <c r="Q15" s="33" t="str">
        <f t="shared" si="4"/>
        <v/>
      </c>
      <c r="R15" s="8"/>
      <c r="S15" s="41" t="str">
        <f t="shared" ref="S15:S28" si="9">IF(A15="","",IF(C15&gt;D15,B15-C15,B15-D15))</f>
        <v/>
      </c>
      <c r="T15" s="8" t="str">
        <f t="shared" ref="T15:T28" si="10">IF(S15&lt;0,0,S15)</f>
        <v/>
      </c>
      <c r="U15" s="14" t="s">
        <v>9</v>
      </c>
      <c r="V15" s="15"/>
      <c r="W15" s="15"/>
      <c r="X15" s="15"/>
      <c r="Y15" s="16"/>
      <c r="Z15" s="5"/>
    </row>
    <row r="16" spans="1:26" x14ac:dyDescent="0.25">
      <c r="A16" s="65" t="str">
        <f t="shared" ref="A16:A28" si="11">IF(A15="","",IF(A15=$B$10,"",MIN($B$10,IF($B$10="","",IF($B$10&gt;$B$9,A15+1,"")))))</f>
        <v/>
      </c>
      <c r="B16" s="12"/>
      <c r="C16" s="17"/>
      <c r="D16" s="49" t="str">
        <f>IF(A16="","",VLOOKUP(A16,Blad2!C5:D46,2)*7.5)</f>
        <v/>
      </c>
      <c r="E16" s="49" t="str">
        <f t="shared" si="0"/>
        <v/>
      </c>
      <c r="F16" s="52" t="str">
        <f t="shared" si="5"/>
        <v/>
      </c>
      <c r="G16" s="52" t="str">
        <f t="shared" si="1"/>
        <v/>
      </c>
      <c r="H16" s="13" t="str">
        <f t="shared" ref="H16:H28" si="12">IF(T16="","",T16)</f>
        <v/>
      </c>
      <c r="I16" s="52" t="str">
        <f t="shared" si="6"/>
        <v/>
      </c>
      <c r="J16" s="13" t="str">
        <f t="shared" si="2"/>
        <v/>
      </c>
      <c r="K16" s="77"/>
      <c r="L16" s="64" t="str">
        <f t="shared" si="7"/>
        <v/>
      </c>
      <c r="M16" s="5"/>
      <c r="N16" s="32" t="str">
        <f t="shared" si="3"/>
        <v/>
      </c>
      <c r="O16" s="33" t="str">
        <f t="shared" si="8"/>
        <v/>
      </c>
      <c r="P16" s="38" t="str">
        <f t="shared" ref="P16:P28" si="13">IF(P15="","",P15+1)</f>
        <v/>
      </c>
      <c r="Q16" s="33" t="str">
        <f t="shared" si="4"/>
        <v/>
      </c>
      <c r="R16" s="8"/>
      <c r="S16" s="41" t="str">
        <f t="shared" si="9"/>
        <v/>
      </c>
      <c r="T16" s="8" t="str">
        <f t="shared" si="10"/>
        <v/>
      </c>
      <c r="U16" s="18" t="s">
        <v>10</v>
      </c>
      <c r="V16" s="19"/>
      <c r="W16" s="19"/>
      <c r="X16" s="19"/>
      <c r="Y16" s="20"/>
      <c r="Z16" s="5"/>
    </row>
    <row r="17" spans="1:26" x14ac:dyDescent="0.25">
      <c r="A17" s="65" t="str">
        <f t="shared" si="11"/>
        <v/>
      </c>
      <c r="B17" s="12"/>
      <c r="C17" s="12"/>
      <c r="D17" s="49" t="str">
        <f>IF(A17="","",VLOOKUP(A17,Blad2!C6:D47,2)*7.5)</f>
        <v/>
      </c>
      <c r="E17" s="49" t="str">
        <f t="shared" si="0"/>
        <v/>
      </c>
      <c r="F17" s="52" t="str">
        <f t="shared" si="5"/>
        <v/>
      </c>
      <c r="G17" s="52" t="str">
        <f t="shared" si="1"/>
        <v/>
      </c>
      <c r="H17" s="13" t="str">
        <f t="shared" si="12"/>
        <v/>
      </c>
      <c r="I17" s="52" t="str">
        <f t="shared" si="6"/>
        <v/>
      </c>
      <c r="J17" s="13" t="str">
        <f t="shared" si="2"/>
        <v/>
      </c>
      <c r="K17" s="78"/>
      <c r="L17" s="64" t="str">
        <f t="shared" si="7"/>
        <v/>
      </c>
      <c r="M17" s="5"/>
      <c r="N17" s="32" t="str">
        <f t="shared" si="3"/>
        <v/>
      </c>
      <c r="O17" s="33" t="str">
        <f t="shared" si="8"/>
        <v/>
      </c>
      <c r="P17" s="38" t="str">
        <f t="shared" si="13"/>
        <v/>
      </c>
      <c r="Q17" s="33" t="str">
        <f t="shared" si="4"/>
        <v/>
      </c>
      <c r="R17" s="8"/>
      <c r="S17" s="41" t="str">
        <f t="shared" si="9"/>
        <v/>
      </c>
      <c r="T17" s="33" t="str">
        <f t="shared" si="10"/>
        <v/>
      </c>
      <c r="U17" s="21"/>
      <c r="V17" s="5"/>
      <c r="W17" s="5"/>
      <c r="X17" s="5"/>
      <c r="Y17" s="5"/>
      <c r="Z17" s="5"/>
    </row>
    <row r="18" spans="1:26" x14ac:dyDescent="0.25">
      <c r="A18" s="65" t="str">
        <f t="shared" si="11"/>
        <v/>
      </c>
      <c r="B18" s="60"/>
      <c r="C18" s="17"/>
      <c r="D18" s="49" t="str">
        <f>IF(A18="","",VLOOKUP(A18,Blad2!C7:D48,2)*7.5)</f>
        <v/>
      </c>
      <c r="E18" s="49" t="str">
        <f t="shared" si="0"/>
        <v/>
      </c>
      <c r="F18" s="52" t="str">
        <f t="shared" si="5"/>
        <v/>
      </c>
      <c r="G18" s="52" t="str">
        <f t="shared" si="1"/>
        <v/>
      </c>
      <c r="H18" s="13" t="str">
        <f t="shared" si="12"/>
        <v/>
      </c>
      <c r="I18" s="52" t="str">
        <f t="shared" si="6"/>
        <v/>
      </c>
      <c r="J18" s="13" t="str">
        <f t="shared" si="2"/>
        <v/>
      </c>
      <c r="K18" s="77"/>
      <c r="L18" s="64" t="str">
        <f t="shared" si="7"/>
        <v/>
      </c>
      <c r="M18" s="5"/>
      <c r="N18" s="32" t="str">
        <f t="shared" si="3"/>
        <v/>
      </c>
      <c r="O18" s="33" t="str">
        <f t="shared" si="8"/>
        <v/>
      </c>
      <c r="P18" s="38" t="str">
        <f t="shared" si="13"/>
        <v/>
      </c>
      <c r="Q18" s="33" t="str">
        <f t="shared" si="4"/>
        <v/>
      </c>
      <c r="R18" s="8"/>
      <c r="S18" s="41" t="str">
        <f t="shared" si="9"/>
        <v/>
      </c>
      <c r="T18" s="33" t="str">
        <f t="shared" si="10"/>
        <v/>
      </c>
      <c r="U18" s="21"/>
      <c r="V18" s="5"/>
      <c r="W18" s="5"/>
      <c r="X18" s="5"/>
      <c r="Y18" s="5"/>
      <c r="Z18" s="5"/>
    </row>
    <row r="19" spans="1:26" x14ac:dyDescent="0.25">
      <c r="A19" s="65" t="str">
        <f t="shared" si="11"/>
        <v/>
      </c>
      <c r="B19" s="12"/>
      <c r="C19" s="12"/>
      <c r="D19" s="49" t="str">
        <f>IF(A19="","",VLOOKUP(A19,Blad2!C8:D49,2)*7.5)</f>
        <v/>
      </c>
      <c r="E19" s="49" t="str">
        <f t="shared" si="0"/>
        <v/>
      </c>
      <c r="F19" s="52" t="str">
        <f t="shared" si="5"/>
        <v/>
      </c>
      <c r="G19" s="52" t="str">
        <f t="shared" si="1"/>
        <v/>
      </c>
      <c r="H19" s="13" t="str">
        <f t="shared" si="12"/>
        <v/>
      </c>
      <c r="I19" s="52" t="str">
        <f t="shared" si="6"/>
        <v/>
      </c>
      <c r="J19" s="13" t="str">
        <f t="shared" si="2"/>
        <v/>
      </c>
      <c r="K19" s="78"/>
      <c r="L19" s="64" t="str">
        <f t="shared" si="7"/>
        <v/>
      </c>
      <c r="M19" s="5"/>
      <c r="N19" s="32" t="str">
        <f t="shared" si="3"/>
        <v/>
      </c>
      <c r="O19" s="33" t="str">
        <f t="shared" si="8"/>
        <v/>
      </c>
      <c r="P19" s="38" t="str">
        <f t="shared" si="13"/>
        <v/>
      </c>
      <c r="Q19" s="33" t="str">
        <f t="shared" si="4"/>
        <v/>
      </c>
      <c r="R19" s="8"/>
      <c r="S19" s="41" t="str">
        <f t="shared" si="9"/>
        <v/>
      </c>
      <c r="T19" s="33" t="str">
        <f t="shared" si="10"/>
        <v/>
      </c>
      <c r="U19" s="21"/>
      <c r="V19" s="5"/>
      <c r="W19" s="5"/>
      <c r="X19" s="5"/>
      <c r="Y19" s="5"/>
      <c r="Z19" s="5"/>
    </row>
    <row r="20" spans="1:26" x14ac:dyDescent="0.25">
      <c r="A20" s="65" t="str">
        <f t="shared" si="11"/>
        <v/>
      </c>
      <c r="B20" s="60"/>
      <c r="C20" s="17"/>
      <c r="D20" s="49" t="str">
        <f>IF(A20="","",VLOOKUP(A20,Blad2!C9:D50,2)*7.5)</f>
        <v/>
      </c>
      <c r="E20" s="49" t="str">
        <f t="shared" si="0"/>
        <v/>
      </c>
      <c r="F20" s="52" t="str">
        <f t="shared" si="5"/>
        <v/>
      </c>
      <c r="G20" s="52" t="str">
        <f t="shared" si="1"/>
        <v/>
      </c>
      <c r="H20" s="13" t="str">
        <f t="shared" si="12"/>
        <v/>
      </c>
      <c r="I20" s="52" t="str">
        <f t="shared" si="6"/>
        <v/>
      </c>
      <c r="J20" s="13" t="str">
        <f t="shared" si="2"/>
        <v/>
      </c>
      <c r="K20" s="77"/>
      <c r="L20" s="64" t="str">
        <f t="shared" si="7"/>
        <v/>
      </c>
      <c r="M20" s="5"/>
      <c r="N20" s="32" t="str">
        <f t="shared" si="3"/>
        <v/>
      </c>
      <c r="O20" s="33" t="str">
        <f t="shared" si="8"/>
        <v/>
      </c>
      <c r="P20" s="38" t="str">
        <f t="shared" si="13"/>
        <v/>
      </c>
      <c r="Q20" s="33" t="str">
        <f t="shared" si="4"/>
        <v/>
      </c>
      <c r="R20" s="8"/>
      <c r="S20" s="41" t="str">
        <f t="shared" si="9"/>
        <v/>
      </c>
      <c r="T20" s="33" t="str">
        <f t="shared" si="10"/>
        <v/>
      </c>
      <c r="U20" s="21"/>
      <c r="V20" s="5"/>
      <c r="W20" s="5"/>
      <c r="X20" s="5"/>
      <c r="Y20" s="5"/>
      <c r="Z20" s="5"/>
    </row>
    <row r="21" spans="1:26" x14ac:dyDescent="0.25">
      <c r="A21" s="65" t="str">
        <f t="shared" si="11"/>
        <v/>
      </c>
      <c r="B21" s="12"/>
      <c r="C21" s="12"/>
      <c r="D21" s="49" t="str">
        <f>IF(A21="","",VLOOKUP(A21,Blad2!C10:D51,2)*7.5)</f>
        <v/>
      </c>
      <c r="E21" s="49" t="str">
        <f t="shared" si="0"/>
        <v/>
      </c>
      <c r="F21" s="52" t="str">
        <f t="shared" si="5"/>
        <v/>
      </c>
      <c r="G21" s="52" t="str">
        <f t="shared" si="1"/>
        <v/>
      </c>
      <c r="H21" s="13" t="str">
        <f t="shared" si="12"/>
        <v/>
      </c>
      <c r="I21" s="52" t="str">
        <f t="shared" si="6"/>
        <v/>
      </c>
      <c r="J21" s="13" t="str">
        <f t="shared" si="2"/>
        <v/>
      </c>
      <c r="K21" s="78"/>
      <c r="L21" s="64" t="str">
        <f t="shared" si="7"/>
        <v/>
      </c>
      <c r="M21" s="5"/>
      <c r="N21" s="34" t="str">
        <f t="shared" si="3"/>
        <v/>
      </c>
      <c r="O21" s="33" t="str">
        <f t="shared" si="8"/>
        <v/>
      </c>
      <c r="P21" s="38" t="str">
        <f t="shared" si="13"/>
        <v/>
      </c>
      <c r="Q21" s="33" t="str">
        <f>IF(A21="","",IF(C21&gt;B21,0,B21-C21-H21))</f>
        <v/>
      </c>
      <c r="R21" s="8"/>
      <c r="S21" s="41" t="str">
        <f t="shared" si="9"/>
        <v/>
      </c>
      <c r="T21" s="33" t="str">
        <f t="shared" si="10"/>
        <v/>
      </c>
      <c r="U21" s="21"/>
      <c r="V21" s="5"/>
      <c r="W21" s="5"/>
      <c r="X21" s="5"/>
      <c r="Y21" s="5"/>
      <c r="Z21" s="5"/>
    </row>
    <row r="22" spans="1:26" x14ac:dyDescent="0.25">
      <c r="A22" s="65" t="str">
        <f t="shared" si="11"/>
        <v/>
      </c>
      <c r="B22" s="60"/>
      <c r="C22" s="17"/>
      <c r="D22" s="49" t="str">
        <f>IF(A22="","",VLOOKUP(A22,Blad2!C11:D52,2)*7.5)</f>
        <v/>
      </c>
      <c r="E22" s="49" t="str">
        <f t="shared" si="0"/>
        <v/>
      </c>
      <c r="F22" s="52" t="str">
        <f t="shared" si="5"/>
        <v/>
      </c>
      <c r="G22" s="52" t="str">
        <f t="shared" si="1"/>
        <v/>
      </c>
      <c r="H22" s="13" t="str">
        <f t="shared" si="12"/>
        <v/>
      </c>
      <c r="I22" s="52" t="str">
        <f t="shared" si="6"/>
        <v/>
      </c>
      <c r="J22" s="13" t="str">
        <f t="shared" si="2"/>
        <v/>
      </c>
      <c r="K22" s="77"/>
      <c r="L22" s="64" t="str">
        <f t="shared" si="7"/>
        <v/>
      </c>
      <c r="M22" s="5"/>
      <c r="N22" s="34" t="str">
        <f t="shared" si="3"/>
        <v/>
      </c>
      <c r="O22" s="33" t="str">
        <f t="shared" si="8"/>
        <v/>
      </c>
      <c r="P22" s="38" t="str">
        <f t="shared" si="13"/>
        <v/>
      </c>
      <c r="Q22" s="33" t="str">
        <f t="shared" ref="Q22:Q28" si="14">IF(A22="","",IF(C22&gt;B22,0,B22-C22-H22))</f>
        <v/>
      </c>
      <c r="R22" s="8"/>
      <c r="S22" s="41" t="str">
        <f t="shared" si="9"/>
        <v/>
      </c>
      <c r="T22" s="33" t="str">
        <f t="shared" si="10"/>
        <v/>
      </c>
      <c r="U22" s="21"/>
      <c r="V22" s="5"/>
      <c r="W22" s="5"/>
      <c r="X22" s="5"/>
      <c r="Y22" s="5"/>
      <c r="Z22" s="5"/>
    </row>
    <row r="23" spans="1:26" x14ac:dyDescent="0.25">
      <c r="A23" s="65" t="str">
        <f t="shared" si="11"/>
        <v/>
      </c>
      <c r="B23" s="12"/>
      <c r="C23" s="12"/>
      <c r="D23" s="49" t="str">
        <f>IF(A23="","",VLOOKUP(A23,Blad2!C12:D53,2)*7.5)</f>
        <v/>
      </c>
      <c r="E23" s="49" t="str">
        <f t="shared" si="0"/>
        <v/>
      </c>
      <c r="F23" s="52" t="str">
        <f t="shared" si="5"/>
        <v/>
      </c>
      <c r="G23" s="52" t="str">
        <f t="shared" si="1"/>
        <v/>
      </c>
      <c r="H23" s="13" t="str">
        <f t="shared" si="12"/>
        <v/>
      </c>
      <c r="I23" s="52" t="str">
        <f t="shared" si="6"/>
        <v/>
      </c>
      <c r="J23" s="13" t="str">
        <f t="shared" si="2"/>
        <v/>
      </c>
      <c r="K23" s="78"/>
      <c r="L23" s="64" t="str">
        <f t="shared" si="7"/>
        <v/>
      </c>
      <c r="M23" s="5"/>
      <c r="N23" s="34" t="str">
        <f t="shared" si="3"/>
        <v/>
      </c>
      <c r="O23" s="33" t="str">
        <f t="shared" si="8"/>
        <v/>
      </c>
      <c r="P23" s="38" t="str">
        <f t="shared" si="13"/>
        <v/>
      </c>
      <c r="Q23" s="33" t="str">
        <f t="shared" si="14"/>
        <v/>
      </c>
      <c r="R23" s="8"/>
      <c r="S23" s="41" t="str">
        <f t="shared" si="9"/>
        <v/>
      </c>
      <c r="T23" s="33" t="str">
        <f t="shared" si="10"/>
        <v/>
      </c>
      <c r="U23" s="21"/>
      <c r="V23" s="5"/>
      <c r="W23" s="5"/>
      <c r="X23" s="5"/>
      <c r="Y23" s="5"/>
      <c r="Z23" s="5"/>
    </row>
    <row r="24" spans="1:26" x14ac:dyDescent="0.25">
      <c r="A24" s="65" t="str">
        <f t="shared" si="11"/>
        <v/>
      </c>
      <c r="B24" s="60"/>
      <c r="C24" s="17"/>
      <c r="D24" s="49" t="str">
        <f>IF(A24="","",VLOOKUP(A24,Blad2!C13:D54,2)*7.5)</f>
        <v/>
      </c>
      <c r="E24" s="49" t="str">
        <f t="shared" si="0"/>
        <v/>
      </c>
      <c r="F24" s="52" t="str">
        <f t="shared" si="5"/>
        <v/>
      </c>
      <c r="G24" s="52" t="str">
        <f t="shared" si="1"/>
        <v/>
      </c>
      <c r="H24" s="13" t="str">
        <f t="shared" si="12"/>
        <v/>
      </c>
      <c r="I24" s="52" t="str">
        <f t="shared" si="6"/>
        <v/>
      </c>
      <c r="J24" s="13" t="str">
        <f t="shared" si="2"/>
        <v/>
      </c>
      <c r="K24" s="77"/>
      <c r="L24" s="64" t="str">
        <f t="shared" si="7"/>
        <v/>
      </c>
      <c r="M24" s="5"/>
      <c r="N24" s="34" t="str">
        <f t="shared" si="3"/>
        <v/>
      </c>
      <c r="O24" s="33" t="str">
        <f t="shared" si="8"/>
        <v/>
      </c>
      <c r="P24" s="38" t="str">
        <f t="shared" si="13"/>
        <v/>
      </c>
      <c r="Q24" s="33" t="str">
        <f t="shared" si="14"/>
        <v/>
      </c>
      <c r="R24" s="8"/>
      <c r="S24" s="41" t="str">
        <f t="shared" si="9"/>
        <v/>
      </c>
      <c r="T24" s="33" t="str">
        <f t="shared" si="10"/>
        <v/>
      </c>
      <c r="U24" s="21"/>
      <c r="V24" s="5"/>
      <c r="W24" s="5"/>
      <c r="X24" s="5"/>
      <c r="Y24" s="5"/>
      <c r="Z24" s="5"/>
    </row>
    <row r="25" spans="1:26" x14ac:dyDescent="0.25">
      <c r="A25" s="65" t="str">
        <f t="shared" si="11"/>
        <v/>
      </c>
      <c r="B25" s="12"/>
      <c r="C25" s="12"/>
      <c r="D25" s="49" t="str">
        <f>IF(A25="","",VLOOKUP(A25,Blad2!C14:D55,2)*7.5)</f>
        <v/>
      </c>
      <c r="E25" s="49" t="str">
        <f t="shared" si="0"/>
        <v/>
      </c>
      <c r="F25" s="52" t="str">
        <f t="shared" si="5"/>
        <v/>
      </c>
      <c r="G25" s="52" t="str">
        <f t="shared" si="1"/>
        <v/>
      </c>
      <c r="H25" s="13" t="str">
        <f t="shared" si="12"/>
        <v/>
      </c>
      <c r="I25" s="52" t="str">
        <f t="shared" si="6"/>
        <v/>
      </c>
      <c r="J25" s="13" t="str">
        <f t="shared" si="2"/>
        <v/>
      </c>
      <c r="K25" s="78"/>
      <c r="L25" s="64" t="str">
        <f t="shared" si="7"/>
        <v/>
      </c>
      <c r="M25" s="5"/>
      <c r="N25" s="34" t="str">
        <f t="shared" si="3"/>
        <v/>
      </c>
      <c r="O25" s="33" t="str">
        <f t="shared" si="8"/>
        <v/>
      </c>
      <c r="P25" s="38" t="str">
        <f t="shared" si="13"/>
        <v/>
      </c>
      <c r="Q25" s="33" t="str">
        <f t="shared" si="14"/>
        <v/>
      </c>
      <c r="R25" s="8"/>
      <c r="S25" s="41" t="str">
        <f t="shared" si="9"/>
        <v/>
      </c>
      <c r="T25" s="33" t="str">
        <f t="shared" si="10"/>
        <v/>
      </c>
      <c r="U25" s="21"/>
      <c r="V25" s="5"/>
      <c r="W25" s="5"/>
      <c r="X25" s="5"/>
      <c r="Y25" s="5"/>
      <c r="Z25" s="5"/>
    </row>
    <row r="26" spans="1:26" x14ac:dyDescent="0.25">
      <c r="A26" s="65" t="str">
        <f t="shared" si="11"/>
        <v/>
      </c>
      <c r="B26" s="60"/>
      <c r="C26" s="17"/>
      <c r="D26" s="49" t="str">
        <f>IF(A26="","",VLOOKUP(A26,Blad2!C15:D56,2)*7.5)</f>
        <v/>
      </c>
      <c r="E26" s="49" t="str">
        <f t="shared" si="0"/>
        <v/>
      </c>
      <c r="F26" s="52" t="str">
        <f t="shared" si="5"/>
        <v/>
      </c>
      <c r="G26" s="52" t="str">
        <f t="shared" si="1"/>
        <v/>
      </c>
      <c r="H26" s="13" t="str">
        <f t="shared" si="12"/>
        <v/>
      </c>
      <c r="I26" s="52" t="str">
        <f t="shared" si="6"/>
        <v/>
      </c>
      <c r="J26" s="13" t="str">
        <f t="shared" si="2"/>
        <v/>
      </c>
      <c r="K26" s="77"/>
      <c r="L26" s="64" t="str">
        <f t="shared" si="7"/>
        <v/>
      </c>
      <c r="M26" s="5"/>
      <c r="N26" s="34" t="str">
        <f t="shared" si="3"/>
        <v/>
      </c>
      <c r="O26" s="33" t="str">
        <f t="shared" si="8"/>
        <v/>
      </c>
      <c r="P26" s="38" t="str">
        <f t="shared" si="13"/>
        <v/>
      </c>
      <c r="Q26" s="33" t="str">
        <f t="shared" si="14"/>
        <v/>
      </c>
      <c r="R26" s="8"/>
      <c r="S26" s="41" t="str">
        <f t="shared" si="9"/>
        <v/>
      </c>
      <c r="T26" s="33" t="str">
        <f t="shared" si="10"/>
        <v/>
      </c>
      <c r="U26" s="21"/>
      <c r="V26" s="5"/>
      <c r="W26" s="5"/>
      <c r="X26" s="5"/>
      <c r="Y26" s="5"/>
      <c r="Z26" s="5"/>
    </row>
    <row r="27" spans="1:26" x14ac:dyDescent="0.25">
      <c r="A27" s="65" t="str">
        <f t="shared" si="11"/>
        <v/>
      </c>
      <c r="B27" s="12"/>
      <c r="C27" s="12"/>
      <c r="D27" s="49" t="str">
        <f>IF(A27="","",VLOOKUP(A27,Blad2!C16:D57,2)*7.5)</f>
        <v/>
      </c>
      <c r="E27" s="49" t="str">
        <f t="shared" si="0"/>
        <v/>
      </c>
      <c r="F27" s="52" t="str">
        <f t="shared" si="5"/>
        <v/>
      </c>
      <c r="G27" s="52" t="str">
        <f t="shared" si="1"/>
        <v/>
      </c>
      <c r="H27" s="13" t="str">
        <f t="shared" si="12"/>
        <v/>
      </c>
      <c r="I27" s="52" t="str">
        <f t="shared" si="6"/>
        <v/>
      </c>
      <c r="J27" s="13" t="str">
        <f t="shared" si="2"/>
        <v/>
      </c>
      <c r="K27" s="78"/>
      <c r="L27" s="64" t="str">
        <f t="shared" si="7"/>
        <v/>
      </c>
      <c r="M27" s="5"/>
      <c r="N27" s="34" t="str">
        <f t="shared" si="3"/>
        <v/>
      </c>
      <c r="O27" s="33" t="str">
        <f t="shared" si="8"/>
        <v/>
      </c>
      <c r="P27" s="38" t="str">
        <f t="shared" si="13"/>
        <v/>
      </c>
      <c r="Q27" s="33" t="str">
        <f t="shared" si="14"/>
        <v/>
      </c>
      <c r="R27" s="8"/>
      <c r="S27" s="41" t="str">
        <f t="shared" si="9"/>
        <v/>
      </c>
      <c r="T27" s="33" t="str">
        <f t="shared" si="10"/>
        <v/>
      </c>
      <c r="U27" s="21"/>
      <c r="V27" s="5"/>
      <c r="W27" s="5"/>
      <c r="X27" s="5"/>
      <c r="Y27" s="5"/>
      <c r="Z27" s="5"/>
    </row>
    <row r="28" spans="1:26" ht="15.75" thickBot="1" x14ac:dyDescent="0.3">
      <c r="A28" s="65" t="str">
        <f t="shared" si="11"/>
        <v/>
      </c>
      <c r="B28" s="22"/>
      <c r="C28" s="22"/>
      <c r="D28" s="80" t="str">
        <f>IF(A28="","",VLOOKUP(A28,Blad2!C17:D58,2)*7.5)</f>
        <v/>
      </c>
      <c r="E28" s="81" t="str">
        <f t="shared" si="0"/>
        <v/>
      </c>
      <c r="F28" s="52" t="str">
        <f t="shared" si="5"/>
        <v/>
      </c>
      <c r="G28" s="52" t="str">
        <f t="shared" si="1"/>
        <v/>
      </c>
      <c r="H28" s="82" t="str">
        <f t="shared" si="12"/>
        <v/>
      </c>
      <c r="I28" s="52" t="str">
        <f t="shared" si="6"/>
        <v/>
      </c>
      <c r="J28" s="13" t="str">
        <f t="shared" si="2"/>
        <v/>
      </c>
      <c r="K28" s="83"/>
      <c r="L28" s="64" t="str">
        <f t="shared" si="7"/>
        <v/>
      </c>
      <c r="M28" s="5"/>
      <c r="N28" s="35" t="str">
        <f t="shared" si="3"/>
        <v/>
      </c>
      <c r="O28" s="36" t="str">
        <f t="shared" si="8"/>
        <v/>
      </c>
      <c r="P28" s="39" t="str">
        <f t="shared" si="13"/>
        <v/>
      </c>
      <c r="Q28" s="36" t="str">
        <f t="shared" si="14"/>
        <v/>
      </c>
      <c r="R28" s="8"/>
      <c r="S28" s="42" t="str">
        <f t="shared" si="9"/>
        <v/>
      </c>
      <c r="T28" s="36" t="str">
        <f t="shared" si="10"/>
        <v/>
      </c>
      <c r="U28" s="21"/>
      <c r="V28" s="5"/>
      <c r="W28" s="5"/>
      <c r="X28" s="5"/>
      <c r="Y28" s="5"/>
      <c r="Z28" s="5"/>
    </row>
    <row r="29" spans="1:26" ht="15.75" thickBot="1" x14ac:dyDescent="0.3">
      <c r="A29" s="68" t="s">
        <v>11</v>
      </c>
      <c r="B29" s="67">
        <f>SUM(B14:B28)</f>
        <v>0</v>
      </c>
      <c r="C29" s="79">
        <f>SUM(C14:C28)</f>
        <v>0</v>
      </c>
      <c r="D29" s="84"/>
      <c r="E29" s="85"/>
      <c r="F29" s="86"/>
      <c r="G29" s="86"/>
      <c r="H29" s="85"/>
      <c r="I29" s="86"/>
      <c r="J29" s="86"/>
      <c r="K29" s="23">
        <f>SUM(K14:K28)</f>
        <v>0</v>
      </c>
      <c r="L29" s="87">
        <f>SUM(L14:L28)</f>
        <v>0</v>
      </c>
      <c r="M29" s="5"/>
      <c r="N29" s="2">
        <f>SUM(N14:N28)</f>
        <v>0</v>
      </c>
      <c r="O29" s="2"/>
      <c r="P29" s="5"/>
      <c r="Q29" s="8"/>
      <c r="R29" s="8"/>
      <c r="S29" s="8"/>
      <c r="T29" s="8"/>
      <c r="U29" s="21"/>
      <c r="V29" s="5"/>
      <c r="W29" s="5"/>
      <c r="X29" s="5"/>
      <c r="Y29" s="5"/>
      <c r="Z29" s="5"/>
    </row>
    <row r="33" spans="1:20" x14ac:dyDescent="0.25">
      <c r="A33" s="43"/>
      <c r="B33" s="44"/>
      <c r="C33" s="44"/>
      <c r="D33" s="44"/>
      <c r="E33" s="44"/>
      <c r="F33" s="45"/>
      <c r="G33" s="45"/>
      <c r="H33" s="44"/>
      <c r="I33" s="45"/>
      <c r="J33" s="45"/>
      <c r="K33" s="45"/>
      <c r="L33" s="44"/>
      <c r="N33" s="46"/>
      <c r="O33" s="46"/>
      <c r="Q33" s="47"/>
      <c r="S33" s="47"/>
      <c r="T33" s="8"/>
    </row>
  </sheetData>
  <sheetProtection password="C248" sheet="1"/>
  <mergeCells count="3">
    <mergeCell ref="B5:D5"/>
    <mergeCell ref="B6:D6"/>
    <mergeCell ref="B7:D7"/>
  </mergeCells>
  <phoneticPr fontId="9" type="noConversion"/>
  <pageMargins left="0.7" right="0.7" top="0.75" bottom="0.75" header="0.3" footer="0.3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52"/>
  <sheetViews>
    <sheetView workbookViewId="0">
      <selection activeCell="I27" sqref="I27"/>
    </sheetView>
  </sheetViews>
  <sheetFormatPr defaultRowHeight="15" x14ac:dyDescent="0.25"/>
  <cols>
    <col min="6" max="6" width="9.5703125" bestFit="1" customWidth="1"/>
  </cols>
  <sheetData>
    <row r="3" spans="3:6" x14ac:dyDescent="0.25">
      <c r="C3" s="50" t="s">
        <v>0</v>
      </c>
      <c r="D3" s="51" t="s">
        <v>13</v>
      </c>
    </row>
    <row r="4" spans="3:6" x14ac:dyDescent="0.25">
      <c r="C4" s="73">
        <v>1995</v>
      </c>
      <c r="D4" s="74">
        <v>36000</v>
      </c>
      <c r="F4" s="47"/>
    </row>
    <row r="5" spans="3:6" x14ac:dyDescent="0.25">
      <c r="C5" s="75">
        <v>1996</v>
      </c>
      <c r="D5" s="33">
        <v>36800</v>
      </c>
      <c r="F5" s="47"/>
    </row>
    <row r="6" spans="3:6" x14ac:dyDescent="0.25">
      <c r="C6" s="73">
        <v>1997</v>
      </c>
      <c r="D6" s="74">
        <v>37000</v>
      </c>
      <c r="F6" s="47"/>
    </row>
    <row r="7" spans="3:6" x14ac:dyDescent="0.25">
      <c r="C7" s="75">
        <v>1998</v>
      </c>
      <c r="D7" s="33">
        <v>37100</v>
      </c>
      <c r="F7" s="47"/>
    </row>
    <row r="8" spans="3:6" x14ac:dyDescent="0.25">
      <c r="C8" s="73">
        <v>1999</v>
      </c>
      <c r="D8" s="74">
        <v>37200</v>
      </c>
      <c r="F8" s="47"/>
    </row>
    <row r="9" spans="3:6" x14ac:dyDescent="0.25">
      <c r="C9" s="75">
        <v>2000</v>
      </c>
      <c r="D9" s="33">
        <v>37300</v>
      </c>
      <c r="F9" s="47"/>
    </row>
    <row r="10" spans="3:6" x14ac:dyDescent="0.25">
      <c r="C10" s="73">
        <v>2001</v>
      </c>
      <c r="D10" s="74">
        <v>37700</v>
      </c>
      <c r="F10" s="47"/>
    </row>
    <row r="11" spans="3:6" x14ac:dyDescent="0.25">
      <c r="C11" s="75">
        <v>2002</v>
      </c>
      <c r="D11" s="33">
        <v>38700</v>
      </c>
      <c r="F11" s="47"/>
    </row>
    <row r="12" spans="3:6" x14ac:dyDescent="0.25">
      <c r="C12" s="73">
        <v>2003</v>
      </c>
      <c r="D12" s="74">
        <v>40900</v>
      </c>
      <c r="F12" s="47"/>
    </row>
    <row r="13" spans="3:6" x14ac:dyDescent="0.25">
      <c r="C13" s="75">
        <v>2004</v>
      </c>
      <c r="D13" s="33">
        <v>42300</v>
      </c>
      <c r="F13" s="47"/>
    </row>
    <row r="14" spans="3:6" x14ac:dyDescent="0.25">
      <c r="C14" s="73">
        <v>2005</v>
      </c>
      <c r="D14" s="74">
        <v>43300</v>
      </c>
      <c r="F14" s="47"/>
    </row>
    <row r="15" spans="3:6" x14ac:dyDescent="0.25">
      <c r="C15" s="75">
        <v>2006</v>
      </c>
      <c r="D15" s="33">
        <v>44500</v>
      </c>
      <c r="F15" s="47"/>
    </row>
    <row r="16" spans="3:6" x14ac:dyDescent="0.25">
      <c r="C16" s="73">
        <v>2007</v>
      </c>
      <c r="D16" s="74">
        <v>45900</v>
      </c>
      <c r="F16" s="47"/>
    </row>
    <row r="17" spans="3:6" x14ac:dyDescent="0.25">
      <c r="C17" s="75">
        <v>2008</v>
      </c>
      <c r="D17" s="33">
        <v>48000</v>
      </c>
      <c r="F17" s="47"/>
    </row>
    <row r="18" spans="3:6" x14ac:dyDescent="0.25">
      <c r="C18" s="73">
        <v>2009</v>
      </c>
      <c r="D18" s="74">
        <v>50900</v>
      </c>
      <c r="F18" s="47"/>
    </row>
    <row r="19" spans="3:6" x14ac:dyDescent="0.25">
      <c r="C19" s="75">
        <v>2010</v>
      </c>
      <c r="D19" s="33">
        <v>51100</v>
      </c>
      <c r="F19" s="47"/>
    </row>
    <row r="20" spans="3:6" x14ac:dyDescent="0.25">
      <c r="C20" s="73">
        <v>2011</v>
      </c>
      <c r="D20" s="74">
        <v>52100</v>
      </c>
      <c r="F20" s="47"/>
    </row>
    <row r="21" spans="3:6" x14ac:dyDescent="0.25">
      <c r="C21" s="75">
        <v>2012</v>
      </c>
      <c r="D21" s="33">
        <v>54600</v>
      </c>
      <c r="F21" s="47"/>
    </row>
    <row r="22" spans="3:6" x14ac:dyDescent="0.25">
      <c r="C22" s="73">
        <v>2013</v>
      </c>
      <c r="D22" s="74">
        <v>56600</v>
      </c>
      <c r="F22" s="47"/>
    </row>
    <row r="23" spans="3:6" x14ac:dyDescent="0.25">
      <c r="C23" s="75">
        <v>2014</v>
      </c>
      <c r="D23" s="33">
        <v>56900</v>
      </c>
      <c r="F23" s="47"/>
    </row>
    <row r="24" spans="3:6" x14ac:dyDescent="0.25">
      <c r="C24" s="73">
        <v>2015</v>
      </c>
      <c r="D24" s="74">
        <v>58100</v>
      </c>
      <c r="F24" s="47"/>
    </row>
    <row r="25" spans="3:6" x14ac:dyDescent="0.25">
      <c r="C25" s="75">
        <v>2016</v>
      </c>
      <c r="D25" s="33">
        <v>59300</v>
      </c>
      <c r="F25" s="47"/>
    </row>
    <row r="26" spans="3:6" x14ac:dyDescent="0.25">
      <c r="C26" s="73">
        <v>2017</v>
      </c>
      <c r="D26" s="74">
        <v>61500</v>
      </c>
      <c r="F26" s="47"/>
    </row>
    <row r="27" spans="3:6" x14ac:dyDescent="0.25">
      <c r="C27" s="75">
        <v>2018</v>
      </c>
      <c r="D27" s="33">
        <v>62500</v>
      </c>
      <c r="F27" s="47"/>
    </row>
    <row r="28" spans="3:6" x14ac:dyDescent="0.25">
      <c r="C28" s="73">
        <v>2019</v>
      </c>
      <c r="D28" s="74">
        <v>64400</v>
      </c>
      <c r="F28" s="47"/>
    </row>
    <row r="29" spans="3:6" x14ac:dyDescent="0.25">
      <c r="C29" s="75">
        <v>2020</v>
      </c>
      <c r="D29" s="33">
        <v>66800</v>
      </c>
      <c r="F29" s="47"/>
    </row>
    <row r="30" spans="3:6" x14ac:dyDescent="0.25">
      <c r="C30" s="73">
        <v>2021</v>
      </c>
      <c r="D30" s="69">
        <v>68200</v>
      </c>
      <c r="F30" s="47"/>
    </row>
    <row r="31" spans="3:6" x14ac:dyDescent="0.25">
      <c r="C31" s="75">
        <v>2022</v>
      </c>
      <c r="D31" s="70">
        <v>71000</v>
      </c>
      <c r="F31" s="47"/>
    </row>
    <row r="32" spans="3:6" x14ac:dyDescent="0.25">
      <c r="C32" s="73">
        <v>2023</v>
      </c>
      <c r="D32" s="69">
        <v>74300</v>
      </c>
    </row>
    <row r="33" spans="3:4" x14ac:dyDescent="0.25">
      <c r="C33" s="75">
        <v>2024</v>
      </c>
      <c r="D33" s="70">
        <v>76200</v>
      </c>
    </row>
    <row r="34" spans="3:4" x14ac:dyDescent="0.25">
      <c r="C34" s="73">
        <v>2025</v>
      </c>
      <c r="D34" s="69"/>
    </row>
    <row r="35" spans="3:4" x14ac:dyDescent="0.25">
      <c r="C35" s="75">
        <v>2026</v>
      </c>
      <c r="D35" s="70"/>
    </row>
    <row r="36" spans="3:4" x14ac:dyDescent="0.25">
      <c r="C36" s="73">
        <v>2027</v>
      </c>
      <c r="D36" s="69"/>
    </row>
    <row r="37" spans="3:4" x14ac:dyDescent="0.25">
      <c r="C37" s="75">
        <v>2028</v>
      </c>
      <c r="D37" s="70"/>
    </row>
    <row r="38" spans="3:4" x14ac:dyDescent="0.25">
      <c r="C38" s="73">
        <v>2029</v>
      </c>
      <c r="D38" s="69"/>
    </row>
    <row r="39" spans="3:4" x14ac:dyDescent="0.25">
      <c r="C39" s="75">
        <v>2030</v>
      </c>
      <c r="D39" s="70"/>
    </row>
    <row r="40" spans="3:4" x14ac:dyDescent="0.25">
      <c r="C40" s="73">
        <v>2031</v>
      </c>
      <c r="D40" s="69"/>
    </row>
    <row r="41" spans="3:4" x14ac:dyDescent="0.25">
      <c r="C41" s="75">
        <v>2032</v>
      </c>
      <c r="D41" s="70"/>
    </row>
    <row r="42" spans="3:4" x14ac:dyDescent="0.25">
      <c r="C42" s="73">
        <v>2033</v>
      </c>
      <c r="D42" s="69"/>
    </row>
    <row r="43" spans="3:4" x14ac:dyDescent="0.25">
      <c r="C43" s="75">
        <v>2034</v>
      </c>
      <c r="D43" s="70"/>
    </row>
    <row r="44" spans="3:4" x14ac:dyDescent="0.25">
      <c r="C44" s="76">
        <v>2035</v>
      </c>
      <c r="D44" s="72"/>
    </row>
    <row r="45" spans="3:4" x14ac:dyDescent="0.25">
      <c r="D45" s="71"/>
    </row>
    <row r="46" spans="3:4" x14ac:dyDescent="0.25">
      <c r="D46" s="71"/>
    </row>
    <row r="47" spans="3:4" x14ac:dyDescent="0.25">
      <c r="D47" s="71"/>
    </row>
    <row r="48" spans="3:4" x14ac:dyDescent="0.25">
      <c r="D48" s="71"/>
    </row>
    <row r="49" spans="4:4" x14ac:dyDescent="0.25">
      <c r="D49" s="71"/>
    </row>
    <row r="50" spans="4:4" x14ac:dyDescent="0.25">
      <c r="D50" s="71"/>
    </row>
    <row r="51" spans="4:4" x14ac:dyDescent="0.25">
      <c r="D51" s="71"/>
    </row>
    <row r="52" spans="4:4" x14ac:dyDescent="0.25">
      <c r="D52" s="71"/>
    </row>
  </sheetData>
  <sheetProtection sheet="1"/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36158682CD304AB6BCEDF174B1EDB0" ma:contentTypeVersion="10" ma:contentTypeDescription="Create a new document." ma:contentTypeScope="" ma:versionID="7081c864b7f8ca0b91dd76dbf047b7d3">
  <xsd:schema xmlns:xsd="http://www.w3.org/2001/XMLSchema" xmlns:xs="http://www.w3.org/2001/XMLSchema" xmlns:p="http://schemas.microsoft.com/office/2006/metadata/properties" xmlns:ns3="1f9d2717-18b1-434e-a74d-c61656183e89" xmlns:ns4="922aa35c-24c2-479c-8e19-922bd22850b0" targetNamespace="http://schemas.microsoft.com/office/2006/metadata/properties" ma:root="true" ma:fieldsID="cde250b6c2fd21eaf977e029fefb1d0e" ns3:_="" ns4:_="">
    <xsd:import namespace="1f9d2717-18b1-434e-a74d-c61656183e89"/>
    <xsd:import namespace="922aa35c-24c2-479c-8e19-922bd22850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d2717-18b1-434e-a74d-c61656183e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2aa35c-24c2-479c-8e19-922bd22850b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084415-B9C3-4FE1-8CB5-8EE4B9F05DD0}">
  <ds:schemaRefs>
    <ds:schemaRef ds:uri="http://purl.org/dc/terms/"/>
    <ds:schemaRef ds:uri="1f9d2717-18b1-434e-a74d-c61656183e89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922aa35c-24c2-479c-8e19-922bd22850b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834C416-5B49-4288-A079-68BF4B110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d2717-18b1-434e-a74d-c61656183e89"/>
    <ds:schemaRef ds:uri="922aa35c-24c2-479c-8e19-922bd2285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AB114E-6C7B-4E1D-B0C9-2303AFD92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Beräkning</vt:lpstr>
      <vt:lpstr>Blad2</vt:lpstr>
      <vt:lpstr>Beräkning!Utskriftsområde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Anette Hagstad</dc:creator>
  <cp:lastModifiedBy>Bexar, Pia</cp:lastModifiedBy>
  <cp:lastPrinted>2022-11-13T13:38:11Z</cp:lastPrinted>
  <dcterms:created xsi:type="dcterms:W3CDTF">2019-10-15T10:00:21Z</dcterms:created>
  <dcterms:modified xsi:type="dcterms:W3CDTF">2023-12-21T08:15:00Z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0x0101006136158682CD304AB6BCEDF174B1EDB0</vt:lpwstr>
  </property>
</Properties>
</file>